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 filterPrivacy="1"/>
  <xr:revisionPtr revIDLastSave="0" documentId="13_ncr:1_{75923EE5-3A55-43B9-B454-244D06E42DF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Summary" sheetId="6" r:id="rId1"/>
    <sheet name="4.3.4 " sheetId="5" r:id="rId2"/>
    <sheet name="4.1.4" sheetId="1" r:id="rId3"/>
    <sheet name="breakup of Point no. 4.1.4" sheetId="2" r:id="rId4"/>
  </sheets>
  <externalReferences>
    <externalReference r:id="rId5"/>
  </externalReferences>
  <definedNames>
    <definedName name="_xlnm.Print_Area" localSheetId="2">'4.1.4'!$A$1:$I$18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5" l="1"/>
  <c r="N6" i="5"/>
  <c r="N5" i="5"/>
  <c r="N4" i="5"/>
  <c r="F25" i="6"/>
  <c r="F24" i="6"/>
  <c r="E24" i="6"/>
  <c r="C24" i="6"/>
  <c r="D24" i="6"/>
  <c r="D11" i="6"/>
  <c r="C10" i="6"/>
  <c r="K17" i="1"/>
  <c r="K15" i="1"/>
  <c r="J15" i="1"/>
  <c r="K14" i="1"/>
  <c r="L7" i="2"/>
  <c r="L9" i="5"/>
  <c r="L7" i="5"/>
  <c r="K10" i="1"/>
  <c r="K7" i="2"/>
  <c r="K5" i="2"/>
  <c r="K27" i="2"/>
  <c r="E23" i="6"/>
  <c r="D23" i="6"/>
  <c r="C23" i="6"/>
  <c r="L10" i="1" l="1"/>
  <c r="C11" i="6"/>
  <c r="E11" i="6" s="1"/>
  <c r="F23" i="6"/>
  <c r="K7" i="5" l="1"/>
  <c r="J8" i="1"/>
  <c r="J27" i="2" l="1"/>
  <c r="J5" i="2" s="1"/>
  <c r="J17" i="1" l="1"/>
  <c r="D10" i="6" s="1"/>
  <c r="J7" i="2"/>
  <c r="J10" i="1"/>
  <c r="E10" i="6" l="1"/>
  <c r="D22" i="6"/>
  <c r="C22" i="6"/>
  <c r="E21" i="6"/>
  <c r="D21" i="6"/>
  <c r="C21" i="6"/>
  <c r="F20" i="6"/>
  <c r="F19" i="6"/>
  <c r="F18" i="6"/>
  <c r="F17" i="6"/>
  <c r="F16" i="6"/>
  <c r="D8" i="6"/>
  <c r="C8" i="6"/>
  <c r="D7" i="6"/>
  <c r="C7" i="6"/>
  <c r="D6" i="6"/>
  <c r="C6" i="6"/>
  <c r="D5" i="6"/>
  <c r="C5" i="6"/>
  <c r="E5" i="6" s="1"/>
  <c r="D4" i="6"/>
  <c r="C4" i="6"/>
  <c r="D3" i="6"/>
  <c r="C3" i="6"/>
  <c r="J6" i="5"/>
  <c r="J7" i="5" s="1"/>
  <c r="I7" i="5"/>
  <c r="H7" i="5"/>
  <c r="G7" i="5"/>
  <c r="F7" i="5"/>
  <c r="E7" i="5"/>
  <c r="D7" i="5"/>
  <c r="C7" i="5"/>
  <c r="F21" i="6" l="1"/>
  <c r="E4" i="6"/>
  <c r="E22" i="6"/>
  <c r="F22" i="6" s="1"/>
  <c r="E8" i="6"/>
  <c r="E3" i="6"/>
  <c r="E6" i="6"/>
  <c r="E7" i="6"/>
  <c r="F8" i="6" l="1"/>
  <c r="I8" i="1"/>
  <c r="I10" i="1" s="1"/>
  <c r="C9" i="6" s="1"/>
  <c r="I27" i="2" l="1"/>
  <c r="I5" i="2" s="1"/>
  <c r="I7" i="2" s="1"/>
  <c r="I15" i="1" l="1"/>
  <c r="I17" i="1" s="1"/>
  <c r="D9" i="6"/>
  <c r="E9" i="6" s="1"/>
  <c r="H27" i="2"/>
  <c r="H5" i="2" s="1"/>
  <c r="H7" i="2" s="1"/>
  <c r="G27" i="2"/>
  <c r="F27" i="2"/>
  <c r="F5" i="2" s="1"/>
  <c r="F7" i="2" s="1"/>
  <c r="F28" i="2" s="1"/>
  <c r="E27" i="2"/>
  <c r="E5" i="2" s="1"/>
  <c r="E7" i="2" s="1"/>
  <c r="E28" i="2" s="1"/>
  <c r="D27" i="2"/>
  <c r="D5" i="2" s="1"/>
  <c r="D7" i="2" s="1"/>
  <c r="D28" i="2" s="1"/>
  <c r="C27" i="2"/>
  <c r="B27" i="2"/>
  <c r="G5" i="2"/>
  <c r="G7" i="2" s="1"/>
  <c r="B5" i="2"/>
  <c r="B7" i="2" s="1"/>
  <c r="G17" i="1"/>
  <c r="F17" i="1"/>
  <c r="E17" i="1"/>
  <c r="C17" i="1"/>
  <c r="H15" i="1"/>
  <c r="H17" i="1" s="1"/>
  <c r="E15" i="1"/>
  <c r="D15" i="1"/>
  <c r="D17" i="1" s="1"/>
  <c r="C15" i="1"/>
  <c r="B15" i="1"/>
  <c r="B17" i="1" s="1"/>
  <c r="H10" i="1"/>
  <c r="F10" i="1"/>
  <c r="E10" i="1"/>
  <c r="D10" i="1"/>
  <c r="C10" i="1"/>
  <c r="G8" i="1"/>
  <c r="G10" i="1" s="1"/>
  <c r="B8" i="1"/>
  <c r="B6" i="1"/>
  <c r="B10" i="1" s="1"/>
  <c r="F11" i="6" l="1"/>
  <c r="F10" i="6"/>
  <c r="E12" i="6"/>
  <c r="B28" i="2"/>
  <c r="F9" i="6"/>
  <c r="C5" i="2"/>
  <c r="C7" i="2" s="1"/>
  <c r="C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4" authorId="0" shapeId="0" xr:uid="{42282DAD-B0D3-41DA-99C5-539CAF5B499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Verified from F.S
</t>
        </r>
      </text>
    </comment>
    <comment ref="E4" authorId="0" shapeId="0" xr:uid="{2908DF89-DB92-4A08-9536-6608AF58F7E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F.S(Depreciation Schedule-31)
</t>
        </r>
      </text>
    </comment>
    <comment ref="H4" authorId="0" shapeId="0" xr:uid="{8525C312-4B3B-442D-8226-8615C477D6B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Provisional
</t>
        </r>
      </text>
    </comment>
    <comment ref="E5" authorId="0" shapeId="0" xr:uid="{0906FFAD-20BD-4827-9953-A4272CB97C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Library Journal&gt;Academic Expense&gt;Schedule 23</t>
        </r>
      </text>
    </comment>
    <comment ref="H5" authorId="0" shapeId="0" xr:uid="{3648CF7A-F3D0-4438-BDB0-9AC991CBA41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Library Journal&gt;Academic Expense&gt;Schedule 10. 
Provisional F.S</t>
        </r>
      </text>
    </comment>
    <comment ref="F6" authorId="0" shapeId="0" xr:uid="{FE71EFC0-C0F6-45B5-A4B3-72442FFFF38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E-Learning &gt;Schedule 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" authorId="0" shapeId="0" xr:uid="{C3DD7D08-C0AD-4118-B4C4-E404F90AABB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Schedules to FS NA</t>
        </r>
      </text>
    </comment>
    <comment ref="D6" authorId="0" shapeId="0" xr:uid="{F33274AD-53F8-47A0-B2B8-1EBD71D438C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Additions to Property Plant &amp; Eqipment for the year.Checked from Audited F.S (Schedule-6)</t>
        </r>
      </text>
    </comment>
    <comment ref="G6" authorId="0" shapeId="0" xr:uid="{28D37791-AD9A-47BA-A4E5-2FA3C289A64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Schedule-6 Fixed Assets
Additions Provisional F.S</t>
        </r>
      </text>
    </comment>
    <comment ref="C7" authorId="0" shapeId="0" xr:uid="{1F1CFAAC-B2DB-446D-8CA6-944E31739D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Schedules to F.S NA</t>
        </r>
      </text>
    </comment>
    <comment ref="D7" authorId="0" shapeId="0" xr:uid="{80712992-2408-4DDF-80F8-286EDBFA058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F.S(I&amp;E).Renovation Projects&gt;R &amp; M&gt; Utilities &amp; Services-Schedule 24</t>
        </r>
      </text>
    </comment>
    <comment ref="G7" authorId="0" shapeId="0" xr:uid="{FD5441A0-87C2-48A1-94ED-33108D7B586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Provisional F.S(I&amp;E) Renovation:Projects under Utilities &amp; Services -Schedule 11</t>
        </r>
      </text>
    </comment>
    <comment ref="C8" authorId="0" shapeId="0" xr:uid="{2EAA0AEC-ED6D-4BEA-A9FB-39EA0FD328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Verified from Audited F.S(I&amp;E) Schedule No.23 Acadmeic Expenses</t>
        </r>
      </text>
    </comment>
    <comment ref="G8" authorId="0" shapeId="0" xr:uid="{05AAFAF2-D343-4A0B-844B-FA80CAE39ED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in Provisional F.S(I&amp;E)-Schedule 10 Academic Expenses</t>
        </r>
      </text>
    </comment>
    <comment ref="C15" authorId="0" shapeId="0" xr:uid="{A70EAEEF-B8DC-4F2D-9B26-7A307FAC867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 (I&amp;E)-
17-18 verified
</t>
        </r>
      </text>
    </comment>
  </commentList>
</comments>
</file>

<file path=xl/sharedStrings.xml><?xml version="1.0" encoding="utf-8"?>
<sst xmlns="http://schemas.openxmlformats.org/spreadsheetml/2006/main" count="135" uniqueCount="71">
  <si>
    <t>4.1.4</t>
  </si>
  <si>
    <t>Year</t>
  </si>
  <si>
    <t>Expenditure incurred for infrastructure development  and augmentation (INR Lakhs)</t>
  </si>
  <si>
    <t>Total expenditure incurred by the University excluding the salary (INR Lakhs)</t>
  </si>
  <si>
    <t>Percentage expenditure incurred</t>
  </si>
  <si>
    <t>2016-2017</t>
  </si>
  <si>
    <t xml:space="preserve">All the figures have been verified from the audited F.S </t>
  </si>
  <si>
    <t>2017-2018</t>
  </si>
  <si>
    <t>2018-2019</t>
  </si>
  <si>
    <t>2019-2020</t>
  </si>
  <si>
    <t>2020-2021</t>
  </si>
  <si>
    <t>2021-2022</t>
  </si>
  <si>
    <t>FY 2021-22</t>
  </si>
  <si>
    <t>2022-2023</t>
  </si>
  <si>
    <t>FY 2022-23</t>
  </si>
  <si>
    <t>2023-2024</t>
  </si>
  <si>
    <t>FY 2023-24</t>
  </si>
  <si>
    <t>2024-2025</t>
  </si>
  <si>
    <t>FY 2024-25</t>
  </si>
  <si>
    <t>Average percentage of expenditure</t>
  </si>
  <si>
    <t>4.3.4</t>
  </si>
  <si>
    <t>Expenditure on the purchase of books (INR in lakhs).</t>
  </si>
  <si>
    <t>Expenditure on the purchase of journals (INR in Lakhs)</t>
  </si>
  <si>
    <t xml:space="preserve">Expenditure on subscription to e-journals and other e-resources (INR in Lakhs).  </t>
  </si>
  <si>
    <t>Annual Expenditure for the purchase (INR in lakhs)</t>
  </si>
  <si>
    <t>All the figures have been verified from the audited F.S</t>
  </si>
  <si>
    <t>Average annual expenditure (INR in lakhs)</t>
  </si>
  <si>
    <t>4.3.4 Expenditure details on Book / Journal purchase</t>
  </si>
  <si>
    <t>Sl. No</t>
  </si>
  <si>
    <t xml:space="preserve">Year </t>
  </si>
  <si>
    <t>2015-2016</t>
  </si>
  <si>
    <t>2020-21</t>
  </si>
  <si>
    <t>2021-22</t>
  </si>
  <si>
    <t>2022-23</t>
  </si>
  <si>
    <t>2023-24</t>
  </si>
  <si>
    <t>2024-25</t>
  </si>
  <si>
    <t xml:space="preserve">Depreciation </t>
  </si>
  <si>
    <t>Library Journal &amp; Library journal Resaec</t>
  </si>
  <si>
    <t>Coursera</t>
  </si>
  <si>
    <t>Total</t>
  </si>
  <si>
    <t>Point No 4.1.4</t>
  </si>
  <si>
    <r>
      <t xml:space="preserve">4.1.4 </t>
    </r>
    <r>
      <rPr>
        <b/>
        <i/>
        <sz val="12"/>
        <color theme="1"/>
        <rFont val="Times New Roman"/>
        <family val="1"/>
      </rPr>
      <t xml:space="preserve"> Average percentage of expenditure incurred, excluding salary, for infrastructure development and augmentation during the last five years </t>
    </r>
    <r>
      <rPr>
        <b/>
        <sz val="12"/>
        <color theme="1"/>
        <rFont val="Times New Roman"/>
        <family val="1"/>
      </rPr>
      <t xml:space="preserve"> (5)</t>
    </r>
  </si>
  <si>
    <t>Point No. A - Actual</t>
  </si>
  <si>
    <t xml:space="preserve">Expenditure incurred for infrastructure development  and augmentation </t>
  </si>
  <si>
    <t xml:space="preserve">Amount in Rs. </t>
  </si>
  <si>
    <t>2020-21 (provisional)</t>
  </si>
  <si>
    <t>2021-22 (Audited)</t>
  </si>
  <si>
    <t>Capital Expenditure</t>
  </si>
  <si>
    <t>Rennovation</t>
  </si>
  <si>
    <t>Academics Expenditure</t>
  </si>
  <si>
    <t>Academic &amp; Research Expenses</t>
  </si>
  <si>
    <t>Point No. B - Actual</t>
  </si>
  <si>
    <t>Total expenditure incurred by the University excluding the salary</t>
  </si>
  <si>
    <t>Total Operating Expenses - Excluding Salary</t>
  </si>
  <si>
    <t>2020-21 (Provisional)</t>
  </si>
  <si>
    <t>Breakup of the Expenses</t>
  </si>
  <si>
    <t xml:space="preserve">Audited Amount in Rs. </t>
  </si>
  <si>
    <t xml:space="preserve">2019-2020 </t>
  </si>
  <si>
    <t>Clinical Incentives</t>
  </si>
  <si>
    <t>Hospital/Hostel Consumables</t>
  </si>
  <si>
    <t>Material Consumed</t>
  </si>
  <si>
    <t>Academic Expenses</t>
  </si>
  <si>
    <t>Research Expenses</t>
  </si>
  <si>
    <t>Utilities and Services</t>
  </si>
  <si>
    <t>Free and Concession</t>
  </si>
  <si>
    <t>Admission Expenses</t>
  </si>
  <si>
    <t>Office and General</t>
  </si>
  <si>
    <t>Donations, Grants &amp; Contributions</t>
  </si>
  <si>
    <t>Finance Charges</t>
  </si>
  <si>
    <t>Allocation to Funds</t>
  </si>
  <si>
    <t>Depreciation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</si>
</sst>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sz val="12"/>
      <color theme="5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Garamond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3" xfId="0" applyFont="1" applyBorder="1"/>
    <xf numFmtId="0" fontId="6" fillId="0" borderId="0" xfId="0" applyFont="1" applyAlignment="1">
      <alignment horizontal="center"/>
    </xf>
    <xf numFmtId="0" fontId="7" fillId="3" borderId="4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7" xfId="0" applyFont="1" applyBorder="1"/>
    <xf numFmtId="165" fontId="6" fillId="0" borderId="8" xfId="1" applyNumberFormat="1" applyFont="1" applyFill="1" applyBorder="1" applyAlignment="1">
      <alignment horizontal="center" vertical="center"/>
    </xf>
    <xf numFmtId="165" fontId="6" fillId="0" borderId="9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0" xfId="0" applyBorder="1"/>
    <xf numFmtId="164" fontId="7" fillId="0" borderId="11" xfId="1" applyFont="1" applyFill="1" applyBorder="1"/>
    <xf numFmtId="165" fontId="7" fillId="0" borderId="12" xfId="1" applyNumberFormat="1" applyFont="1" applyFill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165" fontId="7" fillId="0" borderId="1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/>
    <xf numFmtId="0" fontId="6" fillId="0" borderId="7" xfId="0" applyFont="1" applyBorder="1" applyAlignment="1">
      <alignment wrapText="1"/>
    </xf>
    <xf numFmtId="165" fontId="6" fillId="0" borderId="14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0" fontId="0" fillId="0" borderId="8" xfId="0" applyBorder="1"/>
    <xf numFmtId="165" fontId="7" fillId="0" borderId="15" xfId="1" applyNumberFormat="1" applyFont="1" applyFill="1" applyBorder="1" applyAlignment="1">
      <alignment horizontal="center" vertical="center"/>
    </xf>
    <xf numFmtId="165" fontId="6" fillId="0" borderId="8" xfId="2" applyNumberFormat="1" applyFont="1" applyFill="1" applyBorder="1" applyAlignment="1">
      <alignment horizontal="center" vertical="center"/>
    </xf>
    <xf numFmtId="165" fontId="6" fillId="0" borderId="16" xfId="2" applyNumberFormat="1" applyFont="1" applyFill="1" applyBorder="1" applyAlignment="1">
      <alignment horizontal="center" vertical="center"/>
    </xf>
    <xf numFmtId="0" fontId="0" fillId="0" borderId="17" xfId="0" applyBorder="1"/>
    <xf numFmtId="43" fontId="7" fillId="0" borderId="11" xfId="2" applyFont="1" applyFill="1" applyBorder="1"/>
    <xf numFmtId="165" fontId="7" fillId="0" borderId="12" xfId="2" applyNumberFormat="1" applyFont="1" applyFill="1" applyBorder="1" applyAlignment="1">
      <alignment horizontal="center" vertical="center"/>
    </xf>
    <xf numFmtId="165" fontId="7" fillId="0" borderId="13" xfId="2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0" fillId="0" borderId="2" xfId="0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165" fontId="6" fillId="0" borderId="2" xfId="2" applyNumberFormat="1" applyFont="1" applyFill="1" applyBorder="1" applyAlignment="1">
      <alignment horizontal="center" vertical="center"/>
    </xf>
    <xf numFmtId="43" fontId="7" fillId="0" borderId="2" xfId="2" applyFont="1" applyBorder="1"/>
    <xf numFmtId="165" fontId="7" fillId="0" borderId="2" xfId="2" applyNumberFormat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1" applyFont="1"/>
    <xf numFmtId="0" fontId="14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65" fontId="3" fillId="0" borderId="2" xfId="2" applyNumberFormat="1" applyFont="1" applyFill="1" applyBorder="1" applyAlignment="1">
      <alignment horizontal="center" vertical="center"/>
    </xf>
    <xf numFmtId="165" fontId="0" fillId="0" borderId="2" xfId="2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3" fontId="14" fillId="4" borderId="2" xfId="2" applyFont="1" applyFill="1" applyBorder="1"/>
    <xf numFmtId="165" fontId="14" fillId="4" borderId="2" xfId="2" applyNumberFormat="1" applyFont="1" applyFill="1" applyBorder="1"/>
    <xf numFmtId="165" fontId="14" fillId="0" borderId="2" xfId="2" applyNumberFormat="1" applyFont="1" applyFill="1" applyBorder="1"/>
    <xf numFmtId="0" fontId="0" fillId="0" borderId="0" xfId="0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19" xfId="0" applyFont="1" applyBorder="1"/>
    <xf numFmtId="43" fontId="0" fillId="0" borderId="2" xfId="2" applyFont="1" applyFill="1" applyBorder="1"/>
    <xf numFmtId="10" fontId="0" fillId="0" borderId="20" xfId="3" applyNumberFormat="1" applyFont="1" applyBorder="1"/>
    <xf numFmtId="10" fontId="0" fillId="0" borderId="0" xfId="0" applyNumberFormat="1"/>
    <xf numFmtId="10" fontId="15" fillId="0" borderId="13" xfId="3" applyNumberFormat="1" applyFont="1" applyBorder="1"/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15" fillId="0" borderId="24" xfId="0" applyFont="1" applyBorder="1"/>
    <xf numFmtId="43" fontId="0" fillId="0" borderId="2" xfId="2" applyFont="1" applyBorder="1"/>
    <xf numFmtId="43" fontId="15" fillId="0" borderId="2" xfId="2" applyFont="1" applyBorder="1"/>
    <xf numFmtId="0" fontId="2" fillId="2" borderId="2" xfId="0" applyFont="1" applyFill="1" applyBorder="1" applyAlignment="1">
      <alignment horizontal="left" vertical="center" wrapText="1"/>
    </xf>
    <xf numFmtId="43" fontId="0" fillId="0" borderId="26" xfId="2" applyFont="1" applyFill="1" applyBorder="1"/>
    <xf numFmtId="0" fontId="0" fillId="0" borderId="27" xfId="0" applyBorder="1"/>
    <xf numFmtId="0" fontId="7" fillId="3" borderId="28" xfId="0" applyFont="1" applyFill="1" applyBorder="1" applyAlignment="1">
      <alignment horizontal="center" vertical="center"/>
    </xf>
    <xf numFmtId="0" fontId="0" fillId="0" borderId="29" xfId="0" applyBorder="1"/>
    <xf numFmtId="0" fontId="7" fillId="3" borderId="30" xfId="0" applyFont="1" applyFill="1" applyBorder="1" applyAlignment="1">
      <alignment horizontal="center" vertical="center"/>
    </xf>
    <xf numFmtId="165" fontId="6" fillId="0" borderId="30" xfId="2" applyNumberFormat="1" applyFont="1" applyFill="1" applyBorder="1" applyAlignment="1">
      <alignment horizontal="center" vertical="center"/>
    </xf>
    <xf numFmtId="165" fontId="7" fillId="0" borderId="30" xfId="2" applyNumberFormat="1" applyFont="1" applyFill="1" applyBorder="1" applyAlignment="1">
      <alignment horizontal="center" vertical="center"/>
    </xf>
    <xf numFmtId="165" fontId="0" fillId="0" borderId="2" xfId="0" applyNumberFormat="1" applyBorder="1"/>
    <xf numFmtId="164" fontId="0" fillId="0" borderId="2" xfId="1" applyFont="1" applyBorder="1"/>
    <xf numFmtId="164" fontId="15" fillId="0" borderId="2" xfId="0" applyNumberFormat="1" applyFont="1" applyBorder="1"/>
    <xf numFmtId="165" fontId="6" fillId="0" borderId="3" xfId="1" applyNumberFormat="1" applyFont="1" applyFill="1" applyBorder="1" applyAlignment="1">
      <alignment horizontal="center" vertical="center"/>
    </xf>
    <xf numFmtId="165" fontId="7" fillId="0" borderId="21" xfId="1" applyNumberFormat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0" fillId="0" borderId="0" xfId="0" applyNumberFormat="1"/>
    <xf numFmtId="0" fontId="7" fillId="3" borderId="31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7" fillId="0" borderId="22" xfId="1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165" fontId="7" fillId="0" borderId="2" xfId="1" applyNumberFormat="1" applyFont="1" applyFill="1" applyBorder="1" applyAlignment="1">
      <alignment horizontal="center" vertical="center"/>
    </xf>
    <xf numFmtId="43" fontId="0" fillId="0" borderId="32" xfId="2" applyFont="1" applyFill="1" applyBorder="1"/>
    <xf numFmtId="0" fontId="12" fillId="4" borderId="18" xfId="0" applyFont="1" applyFill="1" applyBorder="1" applyAlignment="1">
      <alignment horizontal="center" vertical="top" wrapText="1"/>
    </xf>
    <xf numFmtId="0" fontId="15" fillId="0" borderId="21" xfId="0" applyFont="1" applyBorder="1" applyAlignment="1">
      <alignment horizontal="right"/>
    </xf>
    <xf numFmtId="0" fontId="15" fillId="0" borderId="22" xfId="0" applyFont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4">
    <cellStyle name="Comma" xfId="1" builtinId="3"/>
    <cellStyle name="Comma 2" xfId="2" xr:uid="{0C260946-3116-4C50-B4D4-4AA986D9846A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Administrator/Desktop/NAAC/NAAC%20DATA/NAAC%202021-22/2021-22/4.1.4%20&amp;%204.3.4%20Purchase%20of%20books%20&amp;%20infrastructure%20development.xlsx" TargetMode="External"/><Relationship Id="rId1" Type="http://schemas.openxmlformats.org/officeDocument/2006/relationships/externalLinkPath" Target="/Users/Administrator/Desktop/NAAC/NAAC%20DATA/NAAC%202021-22/2021-22/4.1.4%20&amp;%204.3.4%20Purchase%20of%20books%20&amp;%20infrastructure%20develop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4.1.4"/>
      <sheetName val="breakup of Point no. 4.1.4"/>
      <sheetName val="4.3.4 "/>
      <sheetName val="Sheet1"/>
      <sheetName val="Capital budget 20-21"/>
      <sheetName val="Budget- OE-20-21"/>
    </sheetNames>
    <sheetDataSet>
      <sheetData sheetId="0" refreshError="1"/>
      <sheetData sheetId="1">
        <row r="10">
          <cell r="C10">
            <v>3419340785.1700001</v>
          </cell>
          <cell r="D10">
            <v>2774142308.5</v>
          </cell>
          <cell r="E10">
            <v>4223900724</v>
          </cell>
          <cell r="F10">
            <v>3881190802</v>
          </cell>
          <cell r="G10">
            <v>3091677754.48</v>
          </cell>
          <cell r="H10">
            <v>6064936294.6400003</v>
          </cell>
        </row>
        <row r="17">
          <cell r="C17">
            <v>9435744724</v>
          </cell>
          <cell r="D17">
            <v>9406623251</v>
          </cell>
          <cell r="E17">
            <v>10669920195</v>
          </cell>
          <cell r="F17">
            <v>10257976964</v>
          </cell>
          <cell r="G17">
            <v>9433658256</v>
          </cell>
          <cell r="H17">
            <v>10822913896</v>
          </cell>
        </row>
      </sheetData>
      <sheetData sheetId="2">
        <row r="7">
          <cell r="H7">
            <v>10822913896</v>
          </cell>
        </row>
        <row r="16">
          <cell r="G16">
            <v>1890964120.3800001</v>
          </cell>
        </row>
      </sheetData>
      <sheetData sheetId="3">
        <row r="4">
          <cell r="I4">
            <v>28479275</v>
          </cell>
        </row>
        <row r="5">
          <cell r="I5">
            <v>250259889</v>
          </cell>
        </row>
        <row r="6">
          <cell r="I6">
            <v>2201880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3AAD-E351-48BB-A0C9-506549A87293}">
  <dimension ref="B1:G25"/>
  <sheetViews>
    <sheetView workbookViewId="0">
      <selection activeCell="C11" sqref="C11"/>
    </sheetView>
  </sheetViews>
  <sheetFormatPr defaultRowHeight="15"/>
  <cols>
    <col min="2" max="2" width="9.7109375" bestFit="1" customWidth="1"/>
    <col min="3" max="3" width="27.42578125" customWidth="1"/>
    <col min="4" max="4" width="30.42578125" customWidth="1"/>
    <col min="5" max="5" width="27.28515625" customWidth="1"/>
    <col min="6" max="6" width="26.85546875" customWidth="1"/>
  </cols>
  <sheetData>
    <row r="1" spans="2:7" ht="15.75" thickBot="1">
      <c r="B1" t="s">
        <v>0</v>
      </c>
    </row>
    <row r="2" spans="2:7" s="63" customFormat="1" ht="60">
      <c r="B2" s="60" t="s">
        <v>1</v>
      </c>
      <c r="C2" s="61" t="s">
        <v>2</v>
      </c>
      <c r="D2" s="61" t="s">
        <v>3</v>
      </c>
      <c r="E2" s="62" t="s">
        <v>4</v>
      </c>
    </row>
    <row r="3" spans="2:7">
      <c r="B3" s="64" t="s">
        <v>5</v>
      </c>
      <c r="C3" s="65">
        <f>'[1]4.1.4'!C10/100000</f>
        <v>34193.407851700002</v>
      </c>
      <c r="D3" s="65">
        <f>'[1]4.1.4'!C17/100000</f>
        <v>94357.447239999994</v>
      </c>
      <c r="E3" s="66">
        <f>C3/D3</f>
        <v>0.36238165456859389</v>
      </c>
      <c r="F3" t="s">
        <v>6</v>
      </c>
    </row>
    <row r="4" spans="2:7">
      <c r="B4" s="64" t="s">
        <v>7</v>
      </c>
      <c r="C4" s="65">
        <f>'[1]4.1.4'!D10/100000</f>
        <v>27741.423084999999</v>
      </c>
      <c r="D4" s="65">
        <f>'[1]4.1.4'!D17/100000</f>
        <v>94066.232510000002</v>
      </c>
      <c r="E4" s="66">
        <f t="shared" ref="E4:E11" si="0">C4/D4</f>
        <v>0.29491372562466411</v>
      </c>
    </row>
    <row r="5" spans="2:7">
      <c r="B5" s="64" t="s">
        <v>8</v>
      </c>
      <c r="C5" s="65">
        <f>'[1]4.1.4'!E10/100000</f>
        <v>42239.007239999999</v>
      </c>
      <c r="D5" s="65">
        <f>'[1]4.1.4'!E17/100000</f>
        <v>106699.20195</v>
      </c>
      <c r="E5" s="66">
        <f t="shared" si="0"/>
        <v>0.39586994530468461</v>
      </c>
    </row>
    <row r="6" spans="2:7">
      <c r="B6" s="64" t="s">
        <v>9</v>
      </c>
      <c r="C6" s="65">
        <f>'[1]4.1.4'!F10/100000</f>
        <v>38811.908020000003</v>
      </c>
      <c r="D6" s="65">
        <f>'[1]4.1.4'!F17/100000</f>
        <v>102579.76964</v>
      </c>
      <c r="E6" s="66">
        <f t="shared" si="0"/>
        <v>0.37835830745388682</v>
      </c>
    </row>
    <row r="7" spans="2:7">
      <c r="B7" s="64" t="s">
        <v>10</v>
      </c>
      <c r="C7" s="65">
        <f>'[1]4.1.4'!G10/100000</f>
        <v>30916.777544799999</v>
      </c>
      <c r="D7" s="65">
        <f>'[1]4.1.4'!G17/100000</f>
        <v>94336.582559999995</v>
      </c>
      <c r="E7" s="66">
        <f t="shared" si="0"/>
        <v>0.32772840297809491</v>
      </c>
      <c r="F7" s="67"/>
    </row>
    <row r="8" spans="2:7">
      <c r="B8" s="64" t="s">
        <v>11</v>
      </c>
      <c r="C8" s="65">
        <f>'[1]4.1.4'!H10/100000</f>
        <v>60649.362946400004</v>
      </c>
      <c r="D8" s="65">
        <f>'[1]4.1.4'!H17/100000</f>
        <v>108229.13896</v>
      </c>
      <c r="E8" s="66">
        <f t="shared" si="0"/>
        <v>0.56037924286559437</v>
      </c>
      <c r="F8" s="67">
        <f>+AVERAGE(E4:E8)</f>
        <v>0.39144992484538499</v>
      </c>
      <c r="G8" t="s">
        <v>12</v>
      </c>
    </row>
    <row r="9" spans="2:7">
      <c r="B9" s="71" t="s">
        <v>13</v>
      </c>
      <c r="C9" s="65">
        <f>+'4.1.4'!I10/10^5</f>
        <v>118076.1946041</v>
      </c>
      <c r="D9" s="96">
        <f>+'breakup of Point no. 4.1.4'!I27/10^5</f>
        <v>140885.32475999999</v>
      </c>
      <c r="E9" s="66">
        <f t="shared" si="0"/>
        <v>0.83810144743779635</v>
      </c>
      <c r="F9" s="67">
        <f>+AVERAGE(E5:E9)</f>
        <v>0.50008746920801139</v>
      </c>
      <c r="G9" t="s">
        <v>14</v>
      </c>
    </row>
    <row r="10" spans="2:7">
      <c r="B10" s="71" t="s">
        <v>15</v>
      </c>
      <c r="C10" s="75">
        <f>+'4.1.4'!J10/10^5</f>
        <v>96739.389668300006</v>
      </c>
      <c r="D10" s="75">
        <f>+'4.1.4'!J17/10^5</f>
        <v>173568.69089999999</v>
      </c>
      <c r="E10" s="66">
        <f t="shared" si="0"/>
        <v>0.55735506885879271</v>
      </c>
      <c r="F10" s="67">
        <f>+AVERAGE(E6:E10)</f>
        <v>0.53238449391883302</v>
      </c>
      <c r="G10" t="s">
        <v>16</v>
      </c>
    </row>
    <row r="11" spans="2:7">
      <c r="B11" s="71" t="s">
        <v>17</v>
      </c>
      <c r="C11" s="75">
        <f>+'4.1.4'!K10/10^5</f>
        <v>162402.26429277999</v>
      </c>
      <c r="D11" s="75">
        <f>+'4.1.4'!K17/10^5</f>
        <v>200668.99183439999</v>
      </c>
      <c r="E11" s="66">
        <f t="shared" si="0"/>
        <v>0.80930423185063283</v>
      </c>
      <c r="F11" s="67">
        <f>+AVERAGE(E7:E11)</f>
        <v>0.61857367879818226</v>
      </c>
      <c r="G11" t="s">
        <v>18</v>
      </c>
    </row>
    <row r="12" spans="2:7" ht="15.75" thickBot="1">
      <c r="B12" s="98" t="s">
        <v>19</v>
      </c>
      <c r="C12" s="99"/>
      <c r="D12" s="100"/>
      <c r="E12" s="68">
        <f>AVERAGE(E3:E11)</f>
        <v>0.50271022521586006</v>
      </c>
    </row>
    <row r="14" spans="2:7">
      <c r="B14" s="50" t="s">
        <v>20</v>
      </c>
    </row>
    <row r="15" spans="2:7" ht="45">
      <c r="B15" s="69" t="s">
        <v>1</v>
      </c>
      <c r="C15" s="70" t="s">
        <v>21</v>
      </c>
      <c r="D15" s="70" t="s">
        <v>22</v>
      </c>
      <c r="E15" s="70" t="s">
        <v>23</v>
      </c>
      <c r="F15" s="70" t="s">
        <v>24</v>
      </c>
    </row>
    <row r="16" spans="2:7">
      <c r="B16" s="69" t="s">
        <v>5</v>
      </c>
      <c r="C16" s="65">
        <v>128.91629</v>
      </c>
      <c r="D16" s="65">
        <v>1221.7224900000001</v>
      </c>
      <c r="E16" s="65">
        <v>8.625</v>
      </c>
      <c r="F16" s="65">
        <f t="shared" ref="F16:F24" si="1">SUM(C16:E16)</f>
        <v>1359.2637800000002</v>
      </c>
      <c r="G16" t="s">
        <v>25</v>
      </c>
    </row>
    <row r="17" spans="2:6">
      <c r="B17" s="69" t="s">
        <v>7</v>
      </c>
      <c r="C17" s="65">
        <v>109.68705</v>
      </c>
      <c r="D17" s="65">
        <v>1342.42536</v>
      </c>
      <c r="E17" s="65">
        <v>0</v>
      </c>
      <c r="F17" s="65">
        <f t="shared" si="1"/>
        <v>1452.11241</v>
      </c>
    </row>
    <row r="18" spans="2:6">
      <c r="B18" s="69" t="s">
        <v>8</v>
      </c>
      <c r="C18" s="65">
        <v>198.28505000000001</v>
      </c>
      <c r="D18" s="65">
        <v>1422.7396799999999</v>
      </c>
      <c r="E18" s="65">
        <v>68.392799999999994</v>
      </c>
      <c r="F18" s="65">
        <f t="shared" si="1"/>
        <v>1689.4175299999999</v>
      </c>
    </row>
    <row r="19" spans="2:6">
      <c r="B19" s="69" t="s">
        <v>9</v>
      </c>
      <c r="C19" s="65">
        <v>142.99603999999999</v>
      </c>
      <c r="D19" s="65">
        <v>1974.2032899999999</v>
      </c>
      <c r="E19" s="65">
        <v>21.834720000000001</v>
      </c>
      <c r="F19" s="65">
        <f t="shared" si="1"/>
        <v>2139.0340499999998</v>
      </c>
    </row>
    <row r="20" spans="2:6">
      <c r="B20" s="69" t="s">
        <v>10</v>
      </c>
      <c r="C20" s="65">
        <v>103.86218459999999</v>
      </c>
      <c r="D20" s="65">
        <v>2363.5351135999999</v>
      </c>
      <c r="E20" s="65">
        <v>0</v>
      </c>
      <c r="F20" s="65">
        <f t="shared" si="1"/>
        <v>2467.3972982</v>
      </c>
    </row>
    <row r="21" spans="2:6">
      <c r="B21" s="69" t="s">
        <v>11</v>
      </c>
      <c r="C21" s="65">
        <f>'[1]4.3.4 '!I4/100000</f>
        <v>284.79275000000001</v>
      </c>
      <c r="D21" s="65">
        <f>'[1]4.3.4 '!I5/100000</f>
        <v>2502.5988900000002</v>
      </c>
      <c r="E21" s="65">
        <f>'[1]4.3.4 '!I6/100000</f>
        <v>22.018799999999999</v>
      </c>
      <c r="F21" s="65">
        <f t="shared" si="1"/>
        <v>2809.4104400000001</v>
      </c>
    </row>
    <row r="22" spans="2:6">
      <c r="B22" s="69" t="s">
        <v>13</v>
      </c>
      <c r="C22" s="65">
        <f>+'4.3.4 '!J4/10^5</f>
        <v>176.87983</v>
      </c>
      <c r="D22" s="65">
        <f>+'4.3.4 '!J5/10^5</f>
        <v>2422.0159399999998</v>
      </c>
      <c r="E22" s="65">
        <f>+'4.3.4 '!J6/10^5</f>
        <v>1129.9974999999999</v>
      </c>
      <c r="F22" s="65">
        <f t="shared" si="1"/>
        <v>3728.8932699999996</v>
      </c>
    </row>
    <row r="23" spans="2:6">
      <c r="B23" s="69" t="s">
        <v>15</v>
      </c>
      <c r="C23" s="65">
        <f>+'4.3.4 '!K4/10^5</f>
        <v>283.28268579999997</v>
      </c>
      <c r="D23" s="65">
        <f>+'4.3.4 '!K5/10^5</f>
        <v>4669.8491800000002</v>
      </c>
      <c r="E23" s="65">
        <f>+'4.3.4 '!K6/10^5</f>
        <v>960.52002000000005</v>
      </c>
      <c r="F23" s="65">
        <f t="shared" si="1"/>
        <v>5913.6518857999999</v>
      </c>
    </row>
    <row r="24" spans="2:6">
      <c r="B24" s="69" t="s">
        <v>17</v>
      </c>
      <c r="C24" s="65">
        <f>+'4.3.4 '!L4/10^5</f>
        <v>245.99210050000002</v>
      </c>
      <c r="D24" s="65">
        <f>+'4.3.4 '!L5/10^5</f>
        <v>6690.38267</v>
      </c>
      <c r="E24" s="65">
        <f>+'4.3.4 '!L6/10^5</f>
        <v>1026.0100299999999</v>
      </c>
      <c r="F24" s="65">
        <f t="shared" si="1"/>
        <v>7962.3848005</v>
      </c>
    </row>
    <row r="25" spans="2:6">
      <c r="B25" s="38" t="s">
        <v>26</v>
      </c>
      <c r="C25" s="72"/>
      <c r="D25" s="72"/>
      <c r="E25" s="72"/>
      <c r="F25" s="73">
        <f>AVERAGE(F16:F24)</f>
        <v>3280.1739404999998</v>
      </c>
    </row>
  </sheetData>
  <mergeCells count="1"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662D-C9E4-4713-82C8-AB316B8D8505}">
  <sheetPr>
    <tabColor rgb="FF00B050"/>
  </sheetPr>
  <dimension ref="A1:N9"/>
  <sheetViews>
    <sheetView tabSelected="1" topLeftCell="C2" workbookViewId="0">
      <selection activeCell="L7" sqref="L7"/>
    </sheetView>
  </sheetViews>
  <sheetFormatPr defaultRowHeight="15"/>
  <cols>
    <col min="1" max="1" width="4.28515625" style="59" customWidth="1"/>
    <col min="2" max="2" width="19.140625" bestFit="1" customWidth="1"/>
    <col min="3" max="3" width="12.5703125" customWidth="1"/>
    <col min="4" max="6" width="12.85546875" customWidth="1"/>
    <col min="7" max="7" width="12.7109375" customWidth="1"/>
    <col min="8" max="8" width="12.85546875" customWidth="1"/>
    <col min="9" max="9" width="12.7109375" customWidth="1"/>
    <col min="10" max="10" width="15.28515625" bestFit="1" customWidth="1"/>
    <col min="11" max="11" width="13.28515625" bestFit="1" customWidth="1"/>
    <col min="12" max="12" width="15.28515625" bestFit="1" customWidth="1"/>
    <col min="13" max="13" width="36.28515625" bestFit="1" customWidth="1"/>
  </cols>
  <sheetData>
    <row r="1" spans="1:14" ht="26.25">
      <c r="A1" s="48"/>
    </row>
    <row r="2" spans="1:14" ht="15.75" customHeight="1">
      <c r="A2" s="97" t="s">
        <v>27</v>
      </c>
      <c r="B2" s="97"/>
      <c r="C2" s="97"/>
      <c r="D2" s="97"/>
      <c r="E2" s="97"/>
      <c r="F2" s="97"/>
      <c r="G2" s="97"/>
      <c r="H2" s="97"/>
      <c r="I2" s="97"/>
      <c r="J2" s="97"/>
    </row>
    <row r="3" spans="1:14" s="50" customFormat="1" ht="45.75" customHeight="1">
      <c r="A3" s="49" t="s">
        <v>28</v>
      </c>
      <c r="B3" s="47" t="s">
        <v>29</v>
      </c>
      <c r="C3" s="47" t="s">
        <v>30</v>
      </c>
      <c r="D3" s="47" t="s">
        <v>5</v>
      </c>
      <c r="E3" s="47" t="s">
        <v>7</v>
      </c>
      <c r="F3" s="40" t="s">
        <v>8</v>
      </c>
      <c r="G3" s="40" t="s">
        <v>9</v>
      </c>
      <c r="H3" s="40" t="s">
        <v>31</v>
      </c>
      <c r="I3" s="40" t="s">
        <v>32</v>
      </c>
      <c r="J3" s="40" t="s">
        <v>33</v>
      </c>
      <c r="K3" s="40" t="s">
        <v>34</v>
      </c>
      <c r="L3" s="88" t="s">
        <v>35</v>
      </c>
    </row>
    <row r="4" spans="1:14" ht="47.25">
      <c r="A4" s="51">
        <v>1</v>
      </c>
      <c r="B4" s="52" t="s">
        <v>21</v>
      </c>
      <c r="C4" s="53">
        <v>11789879</v>
      </c>
      <c r="D4" s="53">
        <v>12891629</v>
      </c>
      <c r="E4" s="53">
        <v>10968705</v>
      </c>
      <c r="F4" s="53">
        <v>19828505</v>
      </c>
      <c r="G4" s="53">
        <v>14299604</v>
      </c>
      <c r="H4" s="54">
        <v>10386218.459999999</v>
      </c>
      <c r="I4" s="54">
        <v>28479275</v>
      </c>
      <c r="J4" s="54">
        <v>17687983</v>
      </c>
      <c r="K4" s="54">
        <v>28328268.579999998</v>
      </c>
      <c r="L4" s="89">
        <v>24599210.050000001</v>
      </c>
      <c r="M4" t="s">
        <v>36</v>
      </c>
      <c r="N4" s="90">
        <f>L4/10^5</f>
        <v>245.99210050000002</v>
      </c>
    </row>
    <row r="5" spans="1:14" ht="47.25">
      <c r="A5" s="51">
        <v>2</v>
      </c>
      <c r="B5" s="52" t="s">
        <v>22</v>
      </c>
      <c r="C5" s="53">
        <v>107366348</v>
      </c>
      <c r="D5" s="53">
        <v>122172249</v>
      </c>
      <c r="E5" s="53">
        <v>134242536</v>
      </c>
      <c r="F5" s="53">
        <v>142273968</v>
      </c>
      <c r="G5" s="53">
        <v>197420329</v>
      </c>
      <c r="H5" s="53">
        <v>236353511.36000001</v>
      </c>
      <c r="I5" s="53">
        <v>250259889</v>
      </c>
      <c r="J5" s="54">
        <v>242201594</v>
      </c>
      <c r="K5" s="54">
        <v>466984918</v>
      </c>
      <c r="L5" s="83">
        <v>669038267</v>
      </c>
      <c r="M5" t="s">
        <v>37</v>
      </c>
      <c r="N5" s="90">
        <f>L5/10^5</f>
        <v>6690.38267</v>
      </c>
    </row>
    <row r="6" spans="1:14" ht="78.75">
      <c r="A6" s="51">
        <v>3</v>
      </c>
      <c r="B6" s="52" t="s">
        <v>23</v>
      </c>
      <c r="C6" s="53">
        <v>6355614</v>
      </c>
      <c r="D6" s="53">
        <v>862500</v>
      </c>
      <c r="E6" s="53">
        <v>0</v>
      </c>
      <c r="F6" s="53">
        <v>6839280</v>
      </c>
      <c r="G6" s="53">
        <v>2183472</v>
      </c>
      <c r="H6" s="53">
        <v>0</v>
      </c>
      <c r="I6" s="53">
        <v>2201880</v>
      </c>
      <c r="J6" s="54">
        <f>15340000+97659750</f>
        <v>112999750</v>
      </c>
      <c r="K6" s="54">
        <v>96052002</v>
      </c>
      <c r="L6" s="89">
        <v>102601003</v>
      </c>
      <c r="M6" t="s">
        <v>38</v>
      </c>
      <c r="N6" s="90">
        <f>L6/10^5</f>
        <v>1026.0100299999999</v>
      </c>
    </row>
    <row r="7" spans="1:14" ht="15.75">
      <c r="A7" s="55"/>
      <c r="B7" s="56" t="s">
        <v>39</v>
      </c>
      <c r="C7" s="57">
        <f t="shared" ref="C7:J7" si="0">SUM(C4:C6)</f>
        <v>125511841</v>
      </c>
      <c r="D7" s="58">
        <f t="shared" si="0"/>
        <v>135926378</v>
      </c>
      <c r="E7" s="58">
        <f t="shared" si="0"/>
        <v>145211241</v>
      </c>
      <c r="F7" s="58">
        <f t="shared" si="0"/>
        <v>168941753</v>
      </c>
      <c r="G7" s="58">
        <f t="shared" si="0"/>
        <v>213903405</v>
      </c>
      <c r="H7" s="58">
        <f t="shared" si="0"/>
        <v>246739729.82000002</v>
      </c>
      <c r="I7" s="58">
        <f t="shared" si="0"/>
        <v>280941044</v>
      </c>
      <c r="J7" s="58">
        <f t="shared" si="0"/>
        <v>372889327</v>
      </c>
      <c r="K7" s="58">
        <f t="shared" ref="K7:L7" si="1">SUM(K4:K6)</f>
        <v>591365188.57999992</v>
      </c>
      <c r="L7" s="58">
        <f t="shared" si="1"/>
        <v>796238480.04999995</v>
      </c>
      <c r="N7" s="90">
        <f>L7/10^5</f>
        <v>7962.3848004999991</v>
      </c>
    </row>
    <row r="9" spans="1:14">
      <c r="L9" s="90">
        <f>L7/10^5</f>
        <v>7962.3848004999991</v>
      </c>
    </row>
  </sheetData>
  <mergeCells count="1">
    <mergeCell ref="A2:J2"/>
  </mergeCells>
  <printOptions horizontalCentered="1"/>
  <pageMargins left="0" right="0" top="0.74803149606299213" bottom="0.35433070866141736" header="0.31496062992125984" footer="0.31496062992125984"/>
  <pageSetup paperSize="9" scale="8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18"/>
  <sheetViews>
    <sheetView topLeftCell="C3" zoomScaleNormal="100" workbookViewId="0">
      <selection activeCell="K10" sqref="K10"/>
    </sheetView>
  </sheetViews>
  <sheetFormatPr defaultColWidth="13.85546875" defaultRowHeight="15"/>
  <cols>
    <col min="1" max="1" width="72.7109375" bestFit="1" customWidth="1"/>
    <col min="2" max="2" width="16.7109375" customWidth="1"/>
    <col min="3" max="3" width="16.5703125" bestFit="1" customWidth="1"/>
    <col min="4" max="4" width="16.28515625" bestFit="1" customWidth="1"/>
    <col min="5" max="5" width="17.5703125" bestFit="1" customWidth="1"/>
    <col min="6" max="6" width="15.7109375" bestFit="1" customWidth="1"/>
    <col min="7" max="7" width="21.5703125" bestFit="1" customWidth="1"/>
    <col min="8" max="8" width="18.7109375" bestFit="1" customWidth="1"/>
    <col min="9" max="9" width="17.42578125" bestFit="1" customWidth="1"/>
    <col min="10" max="10" width="17.5703125" bestFit="1" customWidth="1"/>
    <col min="11" max="11" width="18" bestFit="1" customWidth="1"/>
  </cols>
  <sheetData>
    <row r="1" spans="1:12" ht="18.75">
      <c r="A1" s="1" t="s">
        <v>40</v>
      </c>
      <c r="B1" s="2"/>
      <c r="C1" s="2"/>
      <c r="D1" s="2"/>
    </row>
    <row r="2" spans="1:12" ht="47.25" customHeight="1">
      <c r="A2" s="3" t="s">
        <v>41</v>
      </c>
      <c r="B2" s="4"/>
      <c r="C2" s="4"/>
      <c r="D2" s="4"/>
      <c r="E2" s="4"/>
      <c r="F2" s="4"/>
      <c r="G2" s="4"/>
    </row>
    <row r="3" spans="1:12" ht="45" customHeight="1">
      <c r="A3" s="74" t="s">
        <v>42</v>
      </c>
      <c r="B3" s="6" t="s">
        <v>43</v>
      </c>
      <c r="C3" s="7"/>
      <c r="D3" s="7"/>
      <c r="E3" s="7"/>
      <c r="F3" s="7"/>
      <c r="G3" s="7"/>
      <c r="H3" s="7"/>
      <c r="I3" s="7"/>
      <c r="J3" s="7"/>
    </row>
    <row r="4" spans="1:12" ht="16.5" thickBot="1">
      <c r="A4" s="8"/>
      <c r="B4" s="9" t="s">
        <v>44</v>
      </c>
      <c r="C4" s="9"/>
      <c r="D4" s="9"/>
      <c r="E4" s="9"/>
      <c r="F4" s="9"/>
    </row>
    <row r="5" spans="1:12" ht="15.75">
      <c r="A5" s="10" t="s">
        <v>29</v>
      </c>
      <c r="B5" s="11" t="s">
        <v>30</v>
      </c>
      <c r="C5" s="11" t="s">
        <v>5</v>
      </c>
      <c r="D5" s="11" t="s">
        <v>7</v>
      </c>
      <c r="E5" s="11" t="s">
        <v>8</v>
      </c>
      <c r="F5" s="11" t="s">
        <v>9</v>
      </c>
      <c r="G5" s="12" t="s">
        <v>45</v>
      </c>
      <c r="H5" s="13" t="s">
        <v>46</v>
      </c>
      <c r="I5" s="13" t="s">
        <v>33</v>
      </c>
      <c r="J5" s="77" t="s">
        <v>34</v>
      </c>
      <c r="K5" s="40" t="s">
        <v>35</v>
      </c>
    </row>
    <row r="6" spans="1:12" ht="15.75">
      <c r="A6" s="14" t="s">
        <v>47</v>
      </c>
      <c r="B6" s="15">
        <f>3283606064+55526704</f>
        <v>3339132768</v>
      </c>
      <c r="C6" s="15">
        <v>1494210791</v>
      </c>
      <c r="D6" s="15">
        <v>882978996.5</v>
      </c>
      <c r="E6" s="15">
        <v>2455550925</v>
      </c>
      <c r="F6" s="15">
        <v>2105425091</v>
      </c>
      <c r="G6" s="16">
        <v>1135221858</v>
      </c>
      <c r="H6" s="16">
        <v>4143660166.8200002</v>
      </c>
      <c r="I6" s="16">
        <v>9173482514.4099998</v>
      </c>
      <c r="J6" s="85">
        <v>5975562656.8299999</v>
      </c>
      <c r="K6" s="87">
        <v>13126396634.808001</v>
      </c>
    </row>
    <row r="7" spans="1:12" ht="15.75">
      <c r="A7" s="14" t="s">
        <v>48</v>
      </c>
      <c r="B7" s="15">
        <v>149241214.63</v>
      </c>
      <c r="C7" s="15">
        <v>118342445.17</v>
      </c>
      <c r="D7" s="15">
        <v>135196128</v>
      </c>
      <c r="E7" s="15">
        <v>161769242</v>
      </c>
      <c r="F7" s="15">
        <v>95931621</v>
      </c>
      <c r="G7" s="16">
        <v>65491776.100000001</v>
      </c>
      <c r="H7" s="16">
        <v>48278508</v>
      </c>
      <c r="I7" s="16">
        <v>173183720</v>
      </c>
      <c r="J7" s="85">
        <v>292533517</v>
      </c>
      <c r="K7" s="87">
        <v>300842085</v>
      </c>
    </row>
    <row r="8" spans="1:12" ht="15.75">
      <c r="A8" s="14" t="s">
        <v>49</v>
      </c>
      <c r="B8" s="15">
        <f>1400141485</f>
        <v>1400141485</v>
      </c>
      <c r="C8" s="15">
        <v>1806787549</v>
      </c>
      <c r="D8" s="15">
        <v>1755967184</v>
      </c>
      <c r="E8" s="15">
        <v>1606580557</v>
      </c>
      <c r="F8" s="15">
        <v>1679834090</v>
      </c>
      <c r="G8" s="16">
        <f>'[1]breakup of Point no. 4.1.4'!G16</f>
        <v>1890964120.3800001</v>
      </c>
      <c r="H8" s="16">
        <v>1872997619.8199999</v>
      </c>
      <c r="I8" s="16">
        <f>+'breakup of Point no. 4.1.4'!I17</f>
        <v>2460953226</v>
      </c>
      <c r="J8" s="85">
        <f>+'breakup of Point no. 4.1.4'!J17</f>
        <v>3405842793</v>
      </c>
      <c r="K8" s="87">
        <v>2812987709.4699998</v>
      </c>
      <c r="L8" t="s">
        <v>50</v>
      </c>
    </row>
    <row r="9" spans="1:12" ht="15.75">
      <c r="A9" s="14"/>
      <c r="B9" s="17"/>
      <c r="C9" s="17"/>
      <c r="D9" s="17"/>
      <c r="E9" s="17"/>
      <c r="F9" s="17"/>
      <c r="G9" s="18"/>
      <c r="H9" s="16"/>
      <c r="I9" s="16"/>
      <c r="J9" s="85"/>
      <c r="K9" s="38"/>
    </row>
    <row r="10" spans="1:12" ht="16.5" thickBot="1">
      <c r="A10" s="19" t="s">
        <v>39</v>
      </c>
      <c r="B10" s="20">
        <f t="shared" ref="B10" si="0">SUM(B6:B9)</f>
        <v>4888515467.6300001</v>
      </c>
      <c r="C10" s="20">
        <f t="shared" ref="C10:I10" si="1">SUM(C6:C9)</f>
        <v>3419340785.1700001</v>
      </c>
      <c r="D10" s="20">
        <f t="shared" si="1"/>
        <v>2774142308.5</v>
      </c>
      <c r="E10" s="20">
        <f t="shared" si="1"/>
        <v>4223900724</v>
      </c>
      <c r="F10" s="20">
        <f t="shared" si="1"/>
        <v>3881190802</v>
      </c>
      <c r="G10" s="21">
        <f t="shared" si="1"/>
        <v>3091677754.48</v>
      </c>
      <c r="H10" s="22">
        <f t="shared" si="1"/>
        <v>6064936294.6400003</v>
      </c>
      <c r="I10" s="22">
        <f t="shared" si="1"/>
        <v>11807619460.41</v>
      </c>
      <c r="J10" s="86">
        <f t="shared" ref="J10:K10" si="2">SUM(J6:J9)</f>
        <v>9673938966.8299999</v>
      </c>
      <c r="K10" s="86">
        <f t="shared" si="2"/>
        <v>16240226429.278</v>
      </c>
      <c r="L10" s="90">
        <f>K10/10^5</f>
        <v>162402.26429277999</v>
      </c>
    </row>
    <row r="11" spans="1:12" ht="15.75">
      <c r="A11" s="2"/>
      <c r="B11" s="23"/>
      <c r="C11" s="23"/>
      <c r="D11" s="23"/>
      <c r="E11" s="24"/>
      <c r="F11" s="24"/>
    </row>
    <row r="12" spans="1:12" ht="89.45" customHeight="1">
      <c r="A12" s="74" t="s">
        <v>51</v>
      </c>
      <c r="B12" s="6" t="s">
        <v>52</v>
      </c>
      <c r="C12" s="7"/>
      <c r="D12" s="7"/>
      <c r="E12" s="7"/>
      <c r="F12" s="7"/>
      <c r="G12" s="7"/>
      <c r="H12" s="7"/>
      <c r="I12" s="7"/>
      <c r="J12" s="7"/>
    </row>
    <row r="13" spans="1:12" ht="16.5" thickBot="1">
      <c r="A13" s="25"/>
      <c r="B13" s="23" t="s">
        <v>44</v>
      </c>
      <c r="C13" s="23"/>
      <c r="D13" s="23"/>
      <c r="E13" s="23"/>
      <c r="F13" s="23"/>
    </row>
    <row r="14" spans="1:12" ht="15.75">
      <c r="A14" s="10" t="s">
        <v>29</v>
      </c>
      <c r="B14" s="11" t="s">
        <v>30</v>
      </c>
      <c r="C14" s="11" t="s">
        <v>5</v>
      </c>
      <c r="D14" s="11" t="s">
        <v>7</v>
      </c>
      <c r="E14" s="11" t="s">
        <v>8</v>
      </c>
      <c r="F14" s="11" t="s">
        <v>9</v>
      </c>
      <c r="G14" s="12" t="s">
        <v>45</v>
      </c>
      <c r="H14" s="12" t="s">
        <v>46</v>
      </c>
      <c r="I14" s="12" t="s">
        <v>33</v>
      </c>
      <c r="J14" s="91" t="s">
        <v>34</v>
      </c>
      <c r="K14" s="94" t="str">
        <f>K5</f>
        <v>2024-25</v>
      </c>
    </row>
    <row r="15" spans="1:12" ht="15.75">
      <c r="A15" s="26" t="s">
        <v>53</v>
      </c>
      <c r="B15" s="15">
        <f>13101580209-3948270593</f>
        <v>9153309616</v>
      </c>
      <c r="C15" s="15">
        <f>14068834877-4633090153</f>
        <v>9435744724</v>
      </c>
      <c r="D15" s="15">
        <f>14870343485-5463720234</f>
        <v>9406623251</v>
      </c>
      <c r="E15" s="15">
        <f>16697519939-6027599744</f>
        <v>10669920195</v>
      </c>
      <c r="F15" s="15">
        <v>10257976964</v>
      </c>
      <c r="G15" s="27">
        <v>9433658256</v>
      </c>
      <c r="H15" s="28">
        <f>'[1]breakup of Point no. 4.1.4'!H7</f>
        <v>10822913896</v>
      </c>
      <c r="I15" s="28">
        <f>+'breakup of Point no. 4.1.4'!I5</f>
        <v>14088532476</v>
      </c>
      <c r="J15" s="92">
        <f>+'breakup of Point no. 4.1.4'!J5</f>
        <v>17356869090</v>
      </c>
      <c r="K15" s="87">
        <f>+'breakup of Point no. 4.1.4'!K5</f>
        <v>20066899183.439999</v>
      </c>
    </row>
    <row r="16" spans="1:12" ht="15.75">
      <c r="A16" s="14"/>
      <c r="B16" s="17"/>
      <c r="C16" s="17"/>
      <c r="D16" s="17"/>
      <c r="E16" s="17"/>
      <c r="F16" s="17"/>
      <c r="G16" s="29"/>
      <c r="H16" s="18"/>
      <c r="I16" s="18"/>
      <c r="K16" s="38"/>
    </row>
    <row r="17" spans="1:11" ht="16.5" thickBot="1">
      <c r="A17" s="19" t="s">
        <v>39</v>
      </c>
      <c r="B17" s="20">
        <f t="shared" ref="B17:I17" si="3">B15</f>
        <v>9153309616</v>
      </c>
      <c r="C17" s="20">
        <f t="shared" si="3"/>
        <v>9435744724</v>
      </c>
      <c r="D17" s="20">
        <f t="shared" si="3"/>
        <v>9406623251</v>
      </c>
      <c r="E17" s="20">
        <f t="shared" si="3"/>
        <v>10669920195</v>
      </c>
      <c r="F17" s="20">
        <f t="shared" si="3"/>
        <v>10257976964</v>
      </c>
      <c r="G17" s="20">
        <f t="shared" si="3"/>
        <v>9433658256</v>
      </c>
      <c r="H17" s="30">
        <f t="shared" si="3"/>
        <v>10822913896</v>
      </c>
      <c r="I17" s="30">
        <f t="shared" si="3"/>
        <v>14088532476</v>
      </c>
      <c r="J17" s="93">
        <f t="shared" ref="J17:K17" si="4">J15</f>
        <v>17356869090</v>
      </c>
      <c r="K17" s="95">
        <f t="shared" si="4"/>
        <v>20066899183.439999</v>
      </c>
    </row>
    <row r="18" spans="1:11">
      <c r="A18" s="2"/>
      <c r="B18" s="2"/>
      <c r="C18" s="2"/>
      <c r="D18" s="2"/>
    </row>
  </sheetData>
  <pageMargins left="0.7" right="0.7" top="0.75" bottom="0.75" header="0.3" footer="0.3"/>
  <pageSetup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F367-A3C0-4203-88F9-618EE4E0EF50}">
  <sheetPr>
    <tabColor rgb="FF00B050"/>
  </sheetPr>
  <dimension ref="A2:L28"/>
  <sheetViews>
    <sheetView workbookViewId="0">
      <selection activeCell="K2" sqref="K2"/>
    </sheetView>
  </sheetViews>
  <sheetFormatPr defaultColWidth="28" defaultRowHeight="15"/>
  <cols>
    <col min="1" max="1" width="33.85546875" bestFit="1" customWidth="1"/>
    <col min="2" max="2" width="16.28515625" hidden="1" customWidth="1"/>
    <col min="3" max="3" width="16.5703125" hidden="1" customWidth="1"/>
    <col min="4" max="4" width="16.28515625" hidden="1" customWidth="1"/>
    <col min="5" max="6" width="17.5703125" hidden="1" customWidth="1"/>
    <col min="7" max="7" width="21.7109375" hidden="1" customWidth="1"/>
    <col min="8" max="8" width="18.7109375" hidden="1" customWidth="1"/>
    <col min="9" max="9" width="23.5703125" style="46" hidden="1" customWidth="1"/>
    <col min="10" max="10" width="17.5703125" hidden="1" customWidth="1"/>
  </cols>
  <sheetData>
    <row r="2" spans="1:12" ht="18.75" customHeight="1">
      <c r="A2" s="101" t="s">
        <v>52</v>
      </c>
      <c r="B2" s="102"/>
      <c r="C2" s="102"/>
      <c r="D2" s="102"/>
      <c r="E2" s="102"/>
      <c r="F2" s="102"/>
      <c r="G2" s="102"/>
      <c r="H2" s="102"/>
    </row>
    <row r="3" spans="1:12" ht="16.5" thickBot="1">
      <c r="A3" s="25"/>
      <c r="B3" s="103" t="s">
        <v>44</v>
      </c>
      <c r="C3" s="103"/>
      <c r="D3" s="103"/>
      <c r="E3" s="103"/>
      <c r="F3" s="103"/>
      <c r="K3" s="76"/>
    </row>
    <row r="4" spans="1:12" ht="15.75">
      <c r="A4" s="10" t="s">
        <v>29</v>
      </c>
      <c r="B4" s="11" t="s">
        <v>30</v>
      </c>
      <c r="C4" s="11" t="s">
        <v>5</v>
      </c>
      <c r="D4" s="11" t="s">
        <v>7</v>
      </c>
      <c r="E4" s="11" t="s">
        <v>8</v>
      </c>
      <c r="F4" s="11" t="s">
        <v>9</v>
      </c>
      <c r="G4" s="12" t="s">
        <v>54</v>
      </c>
      <c r="H4" s="12" t="s">
        <v>46</v>
      </c>
      <c r="I4" s="12" t="s">
        <v>33</v>
      </c>
      <c r="J4" s="12" t="s">
        <v>34</v>
      </c>
      <c r="K4" s="13" t="s">
        <v>35</v>
      </c>
    </row>
    <row r="5" spans="1:12" ht="31.5">
      <c r="A5" s="26" t="s">
        <v>53</v>
      </c>
      <c r="B5" s="31">
        <f>13101580209-3948270593</f>
        <v>9153309616</v>
      </c>
      <c r="C5" s="32">
        <f t="shared" ref="C5:I5" si="0">C27</f>
        <v>9435744724</v>
      </c>
      <c r="D5" s="32">
        <f t="shared" si="0"/>
        <v>9406623251</v>
      </c>
      <c r="E5" s="32">
        <f t="shared" si="0"/>
        <v>10669920195</v>
      </c>
      <c r="F5" s="32">
        <f t="shared" si="0"/>
        <v>10257976964</v>
      </c>
      <c r="G5" s="32">
        <f t="shared" si="0"/>
        <v>9433658255.6300011</v>
      </c>
      <c r="H5" s="32">
        <f t="shared" si="0"/>
        <v>10822913896</v>
      </c>
      <c r="I5" s="32">
        <f t="shared" si="0"/>
        <v>14088532476</v>
      </c>
      <c r="J5" s="32">
        <f t="shared" ref="J5:K5" si="1">J27</f>
        <v>17356869090</v>
      </c>
      <c r="K5" s="32">
        <f t="shared" si="1"/>
        <v>20066899183.439999</v>
      </c>
    </row>
    <row r="6" spans="1:12" ht="15.75">
      <c r="A6" s="14"/>
      <c r="B6" s="17"/>
      <c r="C6" s="17"/>
      <c r="D6" s="17"/>
      <c r="E6" s="17"/>
      <c r="F6" s="17"/>
      <c r="G6" s="18"/>
      <c r="H6" s="33"/>
      <c r="I6" s="33"/>
      <c r="J6" s="33"/>
      <c r="K6" s="78"/>
    </row>
    <row r="7" spans="1:12" ht="16.5" thickBot="1">
      <c r="A7" s="34" t="s">
        <v>39</v>
      </c>
      <c r="B7" s="35">
        <f t="shared" ref="B7:G7" si="2">B5</f>
        <v>9153309616</v>
      </c>
      <c r="C7" s="35">
        <f t="shared" si="2"/>
        <v>9435744724</v>
      </c>
      <c r="D7" s="35">
        <f t="shared" si="2"/>
        <v>9406623251</v>
      </c>
      <c r="E7" s="35">
        <f t="shared" si="2"/>
        <v>10669920195</v>
      </c>
      <c r="F7" s="35">
        <f t="shared" si="2"/>
        <v>10257976964</v>
      </c>
      <c r="G7" s="36">
        <f t="shared" si="2"/>
        <v>9433658255.6300011</v>
      </c>
      <c r="H7" s="36">
        <f>H5</f>
        <v>10822913896</v>
      </c>
      <c r="I7" s="36">
        <f>I5</f>
        <v>14088532476</v>
      </c>
      <c r="J7" s="36">
        <f>J5</f>
        <v>17356869090</v>
      </c>
      <c r="K7" s="36">
        <f>K5</f>
        <v>20066899183.439999</v>
      </c>
      <c r="L7" s="90">
        <f>K7/10^5</f>
        <v>200668.99183439999</v>
      </c>
    </row>
    <row r="11" spans="1:12" ht="18.75" customHeight="1">
      <c r="A11" s="5"/>
      <c r="B11" s="106" t="s">
        <v>55</v>
      </c>
      <c r="C11" s="107"/>
      <c r="D11" s="107"/>
      <c r="E11" s="107"/>
      <c r="F11" s="107"/>
      <c r="G11" s="107"/>
      <c r="H11" s="107"/>
      <c r="I11" s="107"/>
    </row>
    <row r="12" spans="1:12" ht="15.75">
      <c r="A12" s="37"/>
      <c r="B12" s="104" t="s">
        <v>56</v>
      </c>
      <c r="C12" s="105"/>
      <c r="D12" s="105"/>
      <c r="E12" s="105"/>
      <c r="F12" s="105"/>
      <c r="G12" s="105"/>
      <c r="H12" s="105"/>
      <c r="I12" s="105"/>
    </row>
    <row r="13" spans="1:12" ht="15.75">
      <c r="A13" s="39" t="s">
        <v>29</v>
      </c>
      <c r="B13" s="40" t="s">
        <v>30</v>
      </c>
      <c r="C13" s="40" t="s">
        <v>5</v>
      </c>
      <c r="D13" s="40" t="s">
        <v>7</v>
      </c>
      <c r="E13" s="40" t="s">
        <v>8</v>
      </c>
      <c r="F13" s="40" t="s">
        <v>57</v>
      </c>
      <c r="G13" s="40" t="s">
        <v>54</v>
      </c>
      <c r="H13" s="40" t="s">
        <v>46</v>
      </c>
      <c r="I13" s="40" t="s">
        <v>33</v>
      </c>
      <c r="J13" s="79" t="s">
        <v>34</v>
      </c>
      <c r="K13" s="40" t="s">
        <v>35</v>
      </c>
    </row>
    <row r="14" spans="1:12" ht="15.75" hidden="1">
      <c r="A14" s="41" t="s">
        <v>58</v>
      </c>
      <c r="B14" s="42">
        <v>249603635</v>
      </c>
      <c r="C14" s="42">
        <v>249856858</v>
      </c>
      <c r="D14" s="42">
        <v>281994585</v>
      </c>
      <c r="E14" s="42">
        <v>315872729</v>
      </c>
      <c r="F14" s="42">
        <v>326045632</v>
      </c>
      <c r="G14" s="42">
        <v>211231988</v>
      </c>
      <c r="H14" s="42">
        <v>315952934</v>
      </c>
      <c r="I14" s="42">
        <v>372479176</v>
      </c>
      <c r="J14" s="80">
        <v>443383402</v>
      </c>
      <c r="K14" s="38"/>
    </row>
    <row r="15" spans="1:12" ht="15.75">
      <c r="A15" s="41" t="s">
        <v>59</v>
      </c>
      <c r="B15" s="42">
        <v>1882734702</v>
      </c>
      <c r="C15" s="42">
        <v>1548142176</v>
      </c>
      <c r="D15" s="42">
        <v>1634716794</v>
      </c>
      <c r="E15" s="42">
        <v>1644160821</v>
      </c>
      <c r="F15" s="42">
        <v>1826290522</v>
      </c>
      <c r="G15" s="42">
        <v>1512826336.5</v>
      </c>
      <c r="H15" s="42">
        <v>1991834518</v>
      </c>
      <c r="I15" s="42">
        <v>2163070925</v>
      </c>
      <c r="J15" s="80">
        <v>2413187067</v>
      </c>
      <c r="K15" s="83">
        <v>1228951077</v>
      </c>
    </row>
    <row r="16" spans="1:12" ht="15.75">
      <c r="A16" s="41" t="s">
        <v>60</v>
      </c>
      <c r="B16" s="42"/>
      <c r="C16" s="42"/>
      <c r="D16" s="42"/>
      <c r="E16" s="42"/>
      <c r="F16" s="42"/>
      <c r="G16" s="42"/>
      <c r="H16" s="42"/>
      <c r="I16" s="42"/>
      <c r="J16" s="80"/>
      <c r="K16" s="82">
        <v>1591210402</v>
      </c>
    </row>
    <row r="17" spans="1:11" ht="15.75">
      <c r="A17" s="41" t="s">
        <v>61</v>
      </c>
      <c r="B17" s="42">
        <v>1400141485</v>
      </c>
      <c r="C17" s="42">
        <v>1806787549</v>
      </c>
      <c r="D17" s="42">
        <v>1755967184</v>
      </c>
      <c r="E17" s="42">
        <v>1606580557</v>
      </c>
      <c r="F17" s="42">
        <v>1679834090</v>
      </c>
      <c r="G17" s="42">
        <v>1890964120.3800001</v>
      </c>
      <c r="H17" s="42">
        <v>1872997620</v>
      </c>
      <c r="I17" s="42">
        <v>2460953226</v>
      </c>
      <c r="J17" s="80">
        <v>3405842793</v>
      </c>
      <c r="K17" s="82">
        <v>2812987709.4699998</v>
      </c>
    </row>
    <row r="18" spans="1:11" ht="15.75">
      <c r="A18" s="41" t="s">
        <v>62</v>
      </c>
      <c r="B18" s="42"/>
      <c r="C18" s="42"/>
      <c r="D18" s="42"/>
      <c r="E18" s="42"/>
      <c r="F18" s="42"/>
      <c r="G18" s="42"/>
      <c r="H18" s="42"/>
      <c r="I18" s="42"/>
      <c r="J18" s="80"/>
      <c r="K18" s="82">
        <v>1532048543.97</v>
      </c>
    </row>
    <row r="19" spans="1:11" ht="15.75">
      <c r="A19" s="41" t="s">
        <v>63</v>
      </c>
      <c r="B19" s="42">
        <v>1792424326</v>
      </c>
      <c r="C19" s="42">
        <v>1847061522</v>
      </c>
      <c r="D19" s="42">
        <v>2259624170</v>
      </c>
      <c r="E19" s="42">
        <v>2516342129</v>
      </c>
      <c r="F19" s="42">
        <v>2583409838</v>
      </c>
      <c r="G19" s="42">
        <v>2158040541.6700001</v>
      </c>
      <c r="H19" s="42">
        <v>2571537256</v>
      </c>
      <c r="I19" s="42">
        <v>2940833519</v>
      </c>
      <c r="J19" s="80">
        <v>3488295610</v>
      </c>
      <c r="K19" s="83">
        <v>3844387303</v>
      </c>
    </row>
    <row r="20" spans="1:11" ht="15.75">
      <c r="A20" s="41" t="s">
        <v>64</v>
      </c>
      <c r="B20" s="42">
        <v>134063630</v>
      </c>
      <c r="C20" s="42">
        <v>138816090</v>
      </c>
      <c r="D20" s="42">
        <v>188286919</v>
      </c>
      <c r="E20" s="42">
        <v>211160137</v>
      </c>
      <c r="F20" s="42">
        <v>244762846</v>
      </c>
      <c r="G20" s="42">
        <v>520509862.63</v>
      </c>
      <c r="H20" s="42">
        <v>352910385</v>
      </c>
      <c r="I20" s="42">
        <v>387258633</v>
      </c>
      <c r="J20" s="80">
        <v>450261164</v>
      </c>
      <c r="K20" s="83">
        <v>441889477</v>
      </c>
    </row>
    <row r="21" spans="1:11" ht="15.75">
      <c r="A21" s="41" t="s">
        <v>65</v>
      </c>
      <c r="B21" s="42">
        <v>382873768</v>
      </c>
      <c r="C21" s="42">
        <v>343983560</v>
      </c>
      <c r="D21" s="42">
        <v>313313537</v>
      </c>
      <c r="E21" s="42">
        <v>277857414</v>
      </c>
      <c r="F21" s="42">
        <v>243384209</v>
      </c>
      <c r="G21" s="42">
        <v>211393754.03</v>
      </c>
      <c r="H21" s="42">
        <v>313436589</v>
      </c>
      <c r="I21" s="42">
        <v>389043301</v>
      </c>
      <c r="J21" s="80">
        <v>449281273</v>
      </c>
      <c r="K21" s="83">
        <v>390498407</v>
      </c>
    </row>
    <row r="22" spans="1:11" ht="15.75">
      <c r="A22" s="41" t="s">
        <v>66</v>
      </c>
      <c r="B22" s="42">
        <v>927063577</v>
      </c>
      <c r="C22" s="42">
        <v>1629677286</v>
      </c>
      <c r="D22" s="42">
        <v>948395750</v>
      </c>
      <c r="E22" s="42">
        <v>1147236836</v>
      </c>
      <c r="F22" s="42">
        <v>1337157034</v>
      </c>
      <c r="G22" s="42">
        <v>1086877871.48</v>
      </c>
      <c r="H22" s="42">
        <v>1493383620</v>
      </c>
      <c r="I22" s="42">
        <v>2451412650</v>
      </c>
      <c r="J22" s="80">
        <v>2525236132</v>
      </c>
      <c r="K22" s="82">
        <v>3109714630</v>
      </c>
    </row>
    <row r="23" spans="1:11" ht="15.75">
      <c r="A23" s="41" t="s">
        <v>67</v>
      </c>
      <c r="B23" s="42">
        <v>66467211</v>
      </c>
      <c r="C23" s="42">
        <v>168998000</v>
      </c>
      <c r="D23" s="42">
        <v>59808420</v>
      </c>
      <c r="E23" s="42">
        <v>161631425</v>
      </c>
      <c r="F23" s="42">
        <v>194408651</v>
      </c>
      <c r="G23" s="42">
        <v>158600660.77000001</v>
      </c>
      <c r="H23" s="42">
        <v>179716437</v>
      </c>
      <c r="I23" s="42">
        <v>186449014</v>
      </c>
      <c r="J23" s="80">
        <v>300711323</v>
      </c>
      <c r="K23" s="83">
        <v>319304422</v>
      </c>
    </row>
    <row r="24" spans="1:11" ht="15.75">
      <c r="A24" s="41" t="s">
        <v>68</v>
      </c>
      <c r="B24" s="42">
        <v>271073743</v>
      </c>
      <c r="C24" s="42">
        <v>152221931</v>
      </c>
      <c r="D24" s="42">
        <v>134128842</v>
      </c>
      <c r="E24" s="42">
        <v>116530374</v>
      </c>
      <c r="F24" s="42">
        <v>137679833</v>
      </c>
      <c r="G24" s="42">
        <v>98158471.379999995</v>
      </c>
      <c r="H24" s="42">
        <v>62123482</v>
      </c>
      <c r="I24" s="42">
        <v>193095020</v>
      </c>
      <c r="J24" s="80">
        <v>552917397</v>
      </c>
      <c r="K24" s="83">
        <v>439108565</v>
      </c>
    </row>
    <row r="25" spans="1:11" ht="15.75">
      <c r="A25" s="41" t="s">
        <v>69</v>
      </c>
      <c r="B25" s="42">
        <v>681213338</v>
      </c>
      <c r="C25" s="42">
        <v>159214521</v>
      </c>
      <c r="D25" s="42">
        <v>463654168</v>
      </c>
      <c r="E25" s="42">
        <v>1219810906</v>
      </c>
      <c r="F25" s="42">
        <v>153076964</v>
      </c>
      <c r="G25" s="42">
        <v>67854427.410000011</v>
      </c>
      <c r="H25" s="42">
        <v>118116893</v>
      </c>
      <c r="I25" s="42">
        <v>197344544</v>
      </c>
      <c r="J25" s="80">
        <v>149910767</v>
      </c>
      <c r="K25" s="83">
        <v>248014486</v>
      </c>
    </row>
    <row r="26" spans="1:11" ht="15.75">
      <c r="A26" s="41" t="s">
        <v>70</v>
      </c>
      <c r="B26" s="42">
        <v>1365650201</v>
      </c>
      <c r="C26" s="42">
        <v>1390985231</v>
      </c>
      <c r="D26" s="42">
        <v>1366732882</v>
      </c>
      <c r="E26" s="42">
        <v>1452736867</v>
      </c>
      <c r="F26" s="42">
        <v>1531927345</v>
      </c>
      <c r="G26" s="42">
        <v>1517200221.3799999</v>
      </c>
      <c r="H26" s="42">
        <v>1550904162</v>
      </c>
      <c r="I26" s="42">
        <v>2346592468</v>
      </c>
      <c r="J26" s="80">
        <v>3177842162</v>
      </c>
      <c r="K26" s="83">
        <v>4108784161</v>
      </c>
    </row>
    <row r="27" spans="1:11" ht="15.75">
      <c r="A27" s="43" t="s">
        <v>39</v>
      </c>
      <c r="B27" s="44">
        <f>SUM(B14:B26)</f>
        <v>9153309616</v>
      </c>
      <c r="C27" s="44">
        <f t="shared" ref="C27:I27" si="3">SUM(C14:C26)</f>
        <v>9435744724</v>
      </c>
      <c r="D27" s="44">
        <f t="shared" si="3"/>
        <v>9406623251</v>
      </c>
      <c r="E27" s="44">
        <f t="shared" si="3"/>
        <v>10669920195</v>
      </c>
      <c r="F27" s="44">
        <f t="shared" si="3"/>
        <v>10257976964</v>
      </c>
      <c r="G27" s="44">
        <f t="shared" si="3"/>
        <v>9433658255.6300011</v>
      </c>
      <c r="H27" s="44">
        <f t="shared" si="3"/>
        <v>10822913896</v>
      </c>
      <c r="I27" s="44">
        <f t="shared" si="3"/>
        <v>14088532476</v>
      </c>
      <c r="J27" s="81">
        <f t="shared" ref="J27" si="4">SUM(J14:J26)</f>
        <v>17356869090</v>
      </c>
      <c r="K27" s="84">
        <f>SUM(K15:K26)</f>
        <v>20066899183.439999</v>
      </c>
    </row>
    <row r="28" spans="1:11">
      <c r="B28" s="45">
        <f>B27-B7</f>
        <v>0</v>
      </c>
      <c r="C28" s="45">
        <f t="shared" ref="C28:F28" si="5">C27-C7</f>
        <v>0</v>
      </c>
      <c r="D28" s="45">
        <f t="shared" si="5"/>
        <v>0</v>
      </c>
      <c r="E28" s="45">
        <f t="shared" si="5"/>
        <v>0</v>
      </c>
      <c r="F28" s="45">
        <f t="shared" si="5"/>
        <v>0</v>
      </c>
    </row>
  </sheetData>
  <mergeCells count="4">
    <mergeCell ref="A2:H2"/>
    <mergeCell ref="B3:F3"/>
    <mergeCell ref="B12:I12"/>
    <mergeCell ref="B11:I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Manjunath Shivaram Shetty [MAHE]</cp:lastModifiedBy>
  <cp:revision/>
  <dcterms:created xsi:type="dcterms:W3CDTF">2015-06-05T18:17:20Z</dcterms:created>
  <dcterms:modified xsi:type="dcterms:W3CDTF">2026-06-15T04:55:52Z</dcterms:modified>
  <cp:category/>
  <cp:contentStatus/>
</cp:coreProperties>
</file>